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7\Desktop\公式LINE\"/>
    </mc:Choice>
  </mc:AlternateContent>
  <bookViews>
    <workbookView xWindow="0" yWindow="0" windowWidth="20490" windowHeight="8355"/>
  </bookViews>
  <sheets>
    <sheet name="国保かんたん試算" sheetId="1" r:id="rId1"/>
    <sheet name="軽減判定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P19" i="1"/>
  <c r="P20" i="1"/>
  <c r="P21" i="1"/>
  <c r="P22" i="1"/>
  <c r="P23" i="1"/>
  <c r="P24" i="1"/>
  <c r="P25" i="1"/>
  <c r="P26" i="1"/>
  <c r="P27" i="1"/>
  <c r="P28" i="1"/>
  <c r="P29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5" i="1"/>
  <c r="J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K15" i="1"/>
  <c r="M15" i="1" s="1"/>
  <c r="L23" i="1" l="1"/>
  <c r="F23" i="1" s="1"/>
  <c r="N23" i="1" s="1"/>
  <c r="L22" i="1"/>
  <c r="F22" i="1" s="1"/>
  <c r="S22" i="1" s="1"/>
  <c r="L24" i="1"/>
  <c r="F24" i="1" s="1"/>
  <c r="S24" i="1" s="1"/>
  <c r="M22" i="1"/>
  <c r="L29" i="1"/>
  <c r="F29" i="1" s="1"/>
  <c r="O29" i="1" s="1"/>
  <c r="L21" i="1"/>
  <c r="F21" i="1" s="1"/>
  <c r="O21" i="1" s="1"/>
  <c r="L28" i="1"/>
  <c r="F28" i="1" s="1"/>
  <c r="S28" i="1" s="1"/>
  <c r="L20" i="1"/>
  <c r="F20" i="1" s="1"/>
  <c r="S20" i="1" s="1"/>
  <c r="M19" i="1"/>
  <c r="L19" i="1"/>
  <c r="F19" i="1" s="1"/>
  <c r="O19" i="1" s="1"/>
  <c r="M26" i="1"/>
  <c r="L26" i="1"/>
  <c r="F26" i="1" s="1"/>
  <c r="S26" i="1" s="1"/>
  <c r="M18" i="1"/>
  <c r="L18" i="1"/>
  <c r="F18" i="1" s="1"/>
  <c r="M27" i="1"/>
  <c r="L27" i="1"/>
  <c r="F27" i="1" s="1"/>
  <c r="O27" i="1" s="1"/>
  <c r="M25" i="1"/>
  <c r="L25" i="1"/>
  <c r="F25" i="1" s="1"/>
  <c r="O25" i="1" s="1"/>
  <c r="L16" i="1"/>
  <c r="F16" i="1" s="1"/>
  <c r="L15" i="1"/>
  <c r="F15" i="1" s="1"/>
  <c r="M17" i="1"/>
  <c r="L17" i="1"/>
  <c r="F17" i="1" s="1"/>
  <c r="P17" i="1" s="1"/>
  <c r="N15" i="1"/>
  <c r="P15" i="1"/>
  <c r="O15" i="1"/>
  <c r="M16" i="1"/>
  <c r="M23" i="1"/>
  <c r="M29" i="1"/>
  <c r="M24" i="1"/>
  <c r="M21" i="1"/>
  <c r="M28" i="1"/>
  <c r="M20" i="1"/>
  <c r="N29" i="1" l="1"/>
  <c r="N22" i="1"/>
  <c r="S29" i="1"/>
  <c r="S21" i="1"/>
  <c r="N21" i="1"/>
  <c r="O22" i="1"/>
  <c r="N28" i="1"/>
  <c r="O28" i="1"/>
  <c r="S25" i="1"/>
  <c r="O23" i="1"/>
  <c r="S23" i="1"/>
  <c r="N20" i="1"/>
  <c r="N24" i="1"/>
  <c r="O20" i="1"/>
  <c r="S19" i="1"/>
  <c r="O24" i="1"/>
  <c r="N19" i="1"/>
  <c r="O26" i="1"/>
  <c r="S27" i="1"/>
  <c r="N25" i="1"/>
  <c r="N27" i="1"/>
  <c r="N26" i="1"/>
  <c r="S16" i="1"/>
  <c r="P16" i="1"/>
  <c r="S17" i="1"/>
  <c r="N17" i="1"/>
  <c r="O17" i="1"/>
  <c r="S18" i="1"/>
  <c r="N18" i="1"/>
  <c r="O18" i="1"/>
  <c r="S15" i="1"/>
  <c r="N16" i="1"/>
  <c r="O16" i="1"/>
  <c r="C4" i="1" l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R15" i="1" l="1"/>
  <c r="R24" i="1" l="1"/>
  <c r="Q15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16" i="1"/>
  <c r="R27" i="1" l="1"/>
  <c r="R29" i="1"/>
  <c r="R20" i="1"/>
  <c r="R26" i="1"/>
  <c r="R25" i="1"/>
  <c r="R19" i="1"/>
  <c r="R23" i="1"/>
  <c r="R17" i="1"/>
  <c r="R22" i="1"/>
  <c r="R28" i="1"/>
  <c r="R18" i="1"/>
  <c r="R21" i="1"/>
  <c r="R16" i="1"/>
  <c r="E2" i="2" s="1"/>
  <c r="Q30" i="1"/>
  <c r="E4" i="2" l="1"/>
  <c r="E3" i="2"/>
  <c r="E4" i="1"/>
  <c r="S30" i="1"/>
  <c r="G4" i="1"/>
  <c r="C6" i="1" l="1"/>
  <c r="E6" i="1"/>
  <c r="G6" i="1"/>
  <c r="G5" i="1"/>
  <c r="E5" i="1"/>
  <c r="C5" i="1"/>
  <c r="E8" i="1" l="1"/>
  <c r="C8" i="1"/>
  <c r="G8" i="1"/>
  <c r="C9" i="1" l="1"/>
</calcChain>
</file>

<file path=xl/sharedStrings.xml><?xml version="1.0" encoding="utf-8"?>
<sst xmlns="http://schemas.openxmlformats.org/spreadsheetml/2006/main" count="55" uniqueCount="55">
  <si>
    <t>加入世帯人数</t>
    <rPh sb="0" eb="2">
      <t>カニュウ</t>
    </rPh>
    <rPh sb="2" eb="4">
      <t>セタイ</t>
    </rPh>
    <rPh sb="4" eb="6">
      <t>ニンズウ</t>
    </rPh>
    <phoneticPr fontId="2"/>
  </si>
  <si>
    <t>人</t>
    <rPh sb="0" eb="1">
      <t>ニン</t>
    </rPh>
    <phoneticPr fontId="2"/>
  </si>
  <si>
    <t>所得割額</t>
    <rPh sb="0" eb="4">
      <t>ショトクワリガク</t>
    </rPh>
    <phoneticPr fontId="2"/>
  </si>
  <si>
    <t>均等割額</t>
    <rPh sb="0" eb="3">
      <t>キントウワ</t>
    </rPh>
    <rPh sb="3" eb="4">
      <t>ガク</t>
    </rPh>
    <phoneticPr fontId="2"/>
  </si>
  <si>
    <t>平等割額</t>
    <rPh sb="0" eb="4">
      <t>ビョウドウワリガク</t>
    </rPh>
    <phoneticPr fontId="2"/>
  </si>
  <si>
    <t>限度額超過額</t>
    <rPh sb="0" eb="6">
      <t>ゲンドガクチョウカガク</t>
    </rPh>
    <phoneticPr fontId="2"/>
  </si>
  <si>
    <t>合計</t>
    <rPh sb="0" eb="2">
      <t>ゴウケイ</t>
    </rPh>
    <phoneticPr fontId="2"/>
  </si>
  <si>
    <t>医療分</t>
    <rPh sb="0" eb="3">
      <t>イリョウブン</t>
    </rPh>
    <phoneticPr fontId="2"/>
  </si>
  <si>
    <t>介護分</t>
    <rPh sb="0" eb="3">
      <t>カイゴブン</t>
    </rPh>
    <phoneticPr fontId="2"/>
  </si>
  <si>
    <t>世帯構成</t>
    <rPh sb="0" eb="4">
      <t>セタイコウセイ</t>
    </rPh>
    <phoneticPr fontId="2"/>
  </si>
  <si>
    <t>加入世帯員１</t>
    <rPh sb="0" eb="2">
      <t>カニュウ</t>
    </rPh>
    <rPh sb="2" eb="5">
      <t>セタイイン</t>
    </rPh>
    <phoneticPr fontId="2"/>
  </si>
  <si>
    <t>加入世帯員２</t>
    <rPh sb="0" eb="2">
      <t>カニュウ</t>
    </rPh>
    <rPh sb="2" eb="5">
      <t>セタイイン</t>
    </rPh>
    <phoneticPr fontId="2"/>
  </si>
  <si>
    <t>加入世帯員３</t>
    <rPh sb="0" eb="2">
      <t>カニュウ</t>
    </rPh>
    <rPh sb="2" eb="5">
      <t>セタイイン</t>
    </rPh>
    <phoneticPr fontId="2"/>
  </si>
  <si>
    <t>加入世帯員４</t>
    <rPh sb="0" eb="2">
      <t>カニュウ</t>
    </rPh>
    <rPh sb="2" eb="5">
      <t>セタイイン</t>
    </rPh>
    <phoneticPr fontId="2"/>
  </si>
  <si>
    <t>加入世帯員５</t>
    <rPh sb="0" eb="2">
      <t>カニュウ</t>
    </rPh>
    <rPh sb="2" eb="5">
      <t>セタイイン</t>
    </rPh>
    <phoneticPr fontId="2"/>
  </si>
  <si>
    <t>加入世帯員６</t>
    <rPh sb="0" eb="2">
      <t>カニュウ</t>
    </rPh>
    <rPh sb="2" eb="5">
      <t>セタイイン</t>
    </rPh>
    <phoneticPr fontId="2"/>
  </si>
  <si>
    <t>加入世帯員７</t>
    <rPh sb="0" eb="2">
      <t>カニュウ</t>
    </rPh>
    <rPh sb="2" eb="5">
      <t>セタイイン</t>
    </rPh>
    <phoneticPr fontId="2"/>
  </si>
  <si>
    <t>加入世帯員８</t>
    <rPh sb="0" eb="2">
      <t>カニュウ</t>
    </rPh>
    <rPh sb="2" eb="5">
      <t>セタイイン</t>
    </rPh>
    <phoneticPr fontId="2"/>
  </si>
  <si>
    <t>加入世帯員９</t>
    <rPh sb="0" eb="2">
      <t>カニュウ</t>
    </rPh>
    <rPh sb="2" eb="5">
      <t>セタイイン</t>
    </rPh>
    <phoneticPr fontId="2"/>
  </si>
  <si>
    <t>加入世帯員１０</t>
    <rPh sb="0" eb="2">
      <t>カニュウ</t>
    </rPh>
    <rPh sb="2" eb="5">
      <t>セタイイン</t>
    </rPh>
    <phoneticPr fontId="2"/>
  </si>
  <si>
    <t>加入世帯員１１</t>
    <rPh sb="0" eb="2">
      <t>カニュウ</t>
    </rPh>
    <rPh sb="2" eb="5">
      <t>セタイイン</t>
    </rPh>
    <phoneticPr fontId="2"/>
  </si>
  <si>
    <t>加入世帯員１２</t>
    <rPh sb="0" eb="2">
      <t>カニュウ</t>
    </rPh>
    <rPh sb="2" eb="5">
      <t>セタイイン</t>
    </rPh>
    <phoneticPr fontId="2"/>
  </si>
  <si>
    <t>加入世帯員１３</t>
    <rPh sb="0" eb="2">
      <t>カニュウ</t>
    </rPh>
    <rPh sb="2" eb="5">
      <t>セタイイン</t>
    </rPh>
    <phoneticPr fontId="2"/>
  </si>
  <si>
    <t>加入世帯員１４</t>
    <rPh sb="0" eb="2">
      <t>カニュウ</t>
    </rPh>
    <rPh sb="2" eb="5">
      <t>セタイイン</t>
    </rPh>
    <phoneticPr fontId="2"/>
  </si>
  <si>
    <t>加入有無</t>
    <rPh sb="0" eb="2">
      <t>カニュウ</t>
    </rPh>
    <rPh sb="2" eb="4">
      <t>ウム</t>
    </rPh>
    <phoneticPr fontId="2"/>
  </si>
  <si>
    <t>年齢</t>
    <rPh sb="0" eb="2">
      <t>ネンレイ</t>
    </rPh>
    <phoneticPr fontId="2"/>
  </si>
  <si>
    <t>給与収入</t>
    <rPh sb="0" eb="2">
      <t>キュウヨ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</si>
  <si>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</si>
  <si>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年金収入</t>
    <rPh sb="0" eb="2">
      <t>ネンキン</t>
    </rPh>
    <rPh sb="2" eb="4">
      <t>シュウニュウ</t>
    </rPh>
    <phoneticPr fontId="2"/>
  </si>
  <si>
    <t>年金所得</t>
    <rPh sb="0" eb="2">
      <t>ネンキン</t>
    </rPh>
    <rPh sb="2" eb="4">
      <t>ショトク</t>
    </rPh>
    <phoneticPr fontId="2"/>
  </si>
  <si>
    <t>その他所得</t>
    <rPh sb="2" eb="3">
      <t>タ</t>
    </rPh>
    <rPh sb="3" eb="5">
      <t>ショトク</t>
    </rPh>
    <phoneticPr fontId="2"/>
  </si>
  <si>
    <t>世帯主（必須）</t>
    <rPh sb="0" eb="3">
      <t>セタイヌシ</t>
    </rPh>
    <rPh sb="4" eb="6">
      <t>ヒッス</t>
    </rPh>
    <phoneticPr fontId="2"/>
  </si>
  <si>
    <t>所得割分</t>
    <rPh sb="0" eb="4">
      <t>ショトクワリブン</t>
    </rPh>
    <phoneticPr fontId="2"/>
  </si>
  <si>
    <t>後期高齢者支援金分</t>
    <rPh sb="0" eb="5">
      <t>コウキコウレイシャ</t>
    </rPh>
    <rPh sb="5" eb="9">
      <t>シエンキンブン</t>
    </rPh>
    <phoneticPr fontId="2"/>
  </si>
  <si>
    <t>後期高齢者支援金分</t>
    <rPh sb="0" eb="5">
      <t>コウキコウレイシャ</t>
    </rPh>
    <rPh sb="5" eb="8">
      <t>シエンキン</t>
    </rPh>
    <rPh sb="8" eb="9">
      <t>ブン</t>
    </rPh>
    <phoneticPr fontId="2"/>
  </si>
  <si>
    <t>介護納付金分</t>
    <rPh sb="0" eb="2">
      <t>カイゴ</t>
    </rPh>
    <rPh sb="2" eb="6">
      <t>ノウフキンブン</t>
    </rPh>
    <phoneticPr fontId="2"/>
  </si>
  <si>
    <t>40～64</t>
    <phoneticPr fontId="2"/>
  </si>
  <si>
    <t>軽減区分</t>
    <rPh sb="0" eb="2">
      <t>ケイゲン</t>
    </rPh>
    <rPh sb="2" eb="4">
      <t>クブン</t>
    </rPh>
    <phoneticPr fontId="2"/>
  </si>
  <si>
    <t>7割軽減</t>
    <rPh sb="1" eb="4">
      <t>ワリケイゲン</t>
    </rPh>
    <phoneticPr fontId="2"/>
  </si>
  <si>
    <t>5割軽減</t>
    <rPh sb="1" eb="4">
      <t>ワリケイゲン</t>
    </rPh>
    <phoneticPr fontId="2"/>
  </si>
  <si>
    <t>2割軽減</t>
    <rPh sb="1" eb="4">
      <t>ワリケイゲン</t>
    </rPh>
    <phoneticPr fontId="2"/>
  </si>
  <si>
    <t>基礎控除</t>
    <rPh sb="0" eb="2">
      <t>キソ</t>
    </rPh>
    <rPh sb="2" eb="4">
      <t>コウジョ</t>
    </rPh>
    <phoneticPr fontId="2"/>
  </si>
  <si>
    <t>基準額</t>
    <rPh sb="0" eb="3">
      <t>キジュンガク</t>
    </rPh>
    <phoneticPr fontId="2"/>
  </si>
  <si>
    <t>軽減基準調整額</t>
    <rPh sb="0" eb="2">
      <t>ケイゲン</t>
    </rPh>
    <rPh sb="2" eb="4">
      <t>キジュン</t>
    </rPh>
    <rPh sb="4" eb="7">
      <t>チョウセイガク</t>
    </rPh>
    <phoneticPr fontId="2"/>
  </si>
  <si>
    <t>判定基準額</t>
    <rPh sb="0" eb="5">
      <t>ハンテイキジュンガク</t>
    </rPh>
    <phoneticPr fontId="2"/>
  </si>
  <si>
    <t>給与所得＋年金所得＋その他</t>
    <rPh sb="0" eb="2">
      <t>キュウヨ</t>
    </rPh>
    <rPh sb="2" eb="4">
      <t>ショトク</t>
    </rPh>
    <rPh sb="5" eb="7">
      <t>ネンキン</t>
    </rPh>
    <rPh sb="7" eb="9">
      <t>ショトク</t>
    </rPh>
    <rPh sb="12" eb="13">
      <t>タ</t>
    </rPh>
    <phoneticPr fontId="2"/>
  </si>
  <si>
    <t>給与所得＋年金所得（公的年金調整控除150,000円）</t>
    <rPh sb="0" eb="2">
      <t>キュウヨ</t>
    </rPh>
    <rPh sb="2" eb="4">
      <t>ショトク</t>
    </rPh>
    <rPh sb="5" eb="7">
      <t>ネンキン</t>
    </rPh>
    <rPh sb="7" eb="9">
      <t>ショトク</t>
    </rPh>
    <rPh sb="10" eb="14">
      <t>コウテキネンキン</t>
    </rPh>
    <rPh sb="14" eb="18">
      <t>チョウセイコウジョ</t>
    </rPh>
    <rPh sb="25" eb="26">
      <t>エン</t>
    </rPh>
    <phoneticPr fontId="2"/>
  </si>
  <si>
    <t>給与所得</t>
    <rPh sb="0" eb="2">
      <t>キュウヨ</t>
    </rPh>
    <rPh sb="2" eb="4">
      <t>ショトク</t>
    </rPh>
    <phoneticPr fontId="2"/>
  </si>
  <si>
    <t>年金所得</t>
    <rPh sb="0" eb="2">
      <t>ネンキン</t>
    </rPh>
    <rPh sb="2" eb="4">
      <t>ショトク</t>
    </rPh>
    <phoneticPr fontId="2"/>
  </si>
  <si>
    <t>給与所得（控除後）</t>
    <rPh sb="0" eb="2">
      <t>キュウヨ</t>
    </rPh>
    <rPh sb="2" eb="4">
      <t>ショトク</t>
    </rPh>
    <rPh sb="5" eb="8">
      <t>コウジョゴ</t>
    </rPh>
    <phoneticPr fontId="2"/>
  </si>
  <si>
    <t>年金所得（控除後）</t>
    <rPh sb="0" eb="2">
      <t>ネンキン</t>
    </rPh>
    <rPh sb="2" eb="4">
      <t>ショトク</t>
    </rPh>
    <rPh sb="5" eb="8">
      <t>コウジョゴ</t>
    </rPh>
    <phoneticPr fontId="2"/>
  </si>
  <si>
    <t>黄色のセルに、各項目の情報を入力してください。</t>
    <rPh sb="0" eb="2">
      <t>キイロ</t>
    </rPh>
    <rPh sb="7" eb="8">
      <t>カク</t>
    </rPh>
    <rPh sb="8" eb="10">
      <t>コウモク</t>
    </rPh>
    <rPh sb="11" eb="13">
      <t>ジョウホウ</t>
    </rPh>
    <rPh sb="14" eb="16">
      <t>ニュウリョク</t>
    </rPh>
    <phoneticPr fontId="2"/>
  </si>
  <si>
    <t>１年間の国保税</t>
    <rPh sb="1" eb="3">
      <t>ネンカン</t>
    </rPh>
    <rPh sb="4" eb="7">
      <t>コクホゼイ</t>
    </rPh>
    <phoneticPr fontId="2"/>
  </si>
  <si>
    <t>※算出された国民健康保険税は目安となります。</t>
    <rPh sb="1" eb="3">
      <t>サンシュツ</t>
    </rPh>
    <rPh sb="6" eb="8">
      <t>コクミン</t>
    </rPh>
    <rPh sb="8" eb="10">
      <t>ケンコウ</t>
    </rPh>
    <rPh sb="10" eb="13">
      <t>ホケンゼイ</t>
    </rPh>
    <rPh sb="14" eb="16">
      <t>メヤス</t>
    </rPh>
    <phoneticPr fontId="2"/>
  </si>
  <si>
    <t>上ノ国町　令和７年度国保かんたん試算</t>
    <rPh sb="0" eb="1">
      <t>カミ</t>
    </rPh>
    <rPh sb="2" eb="4">
      <t>クニチョウ</t>
    </rPh>
    <rPh sb="5" eb="7">
      <t>レイワ</t>
    </rPh>
    <rPh sb="8" eb="10">
      <t>ネンド</t>
    </rPh>
    <rPh sb="10" eb="12">
      <t>コクホ</t>
    </rPh>
    <rPh sb="16" eb="18">
      <t>シサン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</si>
</sst>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38" fontId="4" fillId="0" borderId="1" xfId="1" applyFont="1" applyBorder="1" applyProtection="1">
      <alignment vertical="center"/>
    </xf>
    <xf numFmtId="38" fontId="3" fillId="0" borderId="0" xfId="1" applyFont="1" applyProtection="1">
      <alignment vertical="center"/>
    </xf>
    <xf numFmtId="0" fontId="4" fillId="4" borderId="3" xfId="0" applyFont="1" applyFill="1" applyBorder="1" applyProtection="1">
      <alignment vertical="center"/>
      <protection locked="0"/>
    </xf>
    <xf numFmtId="38" fontId="4" fillId="4" borderId="1" xfId="1" applyFont="1" applyFill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3" fillId="0" borderId="0" xfId="0" applyNumberFormat="1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38" fontId="4" fillId="0" borderId="1" xfId="1" applyFont="1" applyFill="1" applyBorder="1" applyAlignment="1" applyProtection="1">
      <alignment horizontal="center" vertical="center"/>
    </xf>
    <xf numFmtId="38" fontId="6" fillId="0" borderId="6" xfId="1" applyFont="1" applyFill="1" applyBorder="1" applyAlignment="1" applyProtection="1">
      <alignment horizontal="center" vertical="center"/>
    </xf>
    <xf numFmtId="38" fontId="6" fillId="0" borderId="7" xfId="1" applyFont="1" applyFill="1" applyBorder="1" applyAlignment="1" applyProtection="1">
      <alignment horizontal="center" vertical="center"/>
    </xf>
    <xf numFmtId="38" fontId="4" fillId="0" borderId="5" xfId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strike val="0"/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tabSelected="1" topLeftCell="B1" zoomScale="85" zoomScaleNormal="85" workbookViewId="0">
      <selection activeCell="G21" sqref="G21"/>
    </sheetView>
  </sheetViews>
  <sheetFormatPr defaultRowHeight="13.5" x14ac:dyDescent="0.15"/>
  <cols>
    <col min="1" max="1" width="8.375" style="1" hidden="1" customWidth="1"/>
    <col min="2" max="2" width="20.25" style="1" customWidth="1"/>
    <col min="3" max="9" width="19.375" style="1" customWidth="1"/>
    <col min="10" max="11" width="12" style="1" hidden="1" customWidth="1"/>
    <col min="12" max="13" width="17.5" style="1" hidden="1" customWidth="1"/>
    <col min="14" max="16" width="13.875" style="1" hidden="1" customWidth="1"/>
    <col min="17" max="17" width="10.5" style="1" hidden="1" customWidth="1"/>
    <col min="18" max="18" width="20" style="1" hidden="1" customWidth="1"/>
    <col min="19" max="19" width="27.375" style="1" hidden="1" customWidth="1"/>
    <col min="20" max="16384" width="9" style="1"/>
  </cols>
  <sheetData>
    <row r="1" spans="1:19" ht="24" customHeight="1" x14ac:dyDescent="0.15">
      <c r="B1" s="18" t="s">
        <v>54</v>
      </c>
    </row>
    <row r="2" spans="1:19" ht="15" customHeight="1" x14ac:dyDescent="0.15"/>
    <row r="3" spans="1:19" ht="20.25" customHeight="1" x14ac:dyDescent="0.15">
      <c r="B3" s="15"/>
      <c r="C3" s="28" t="s">
        <v>7</v>
      </c>
      <c r="D3" s="28"/>
      <c r="E3" s="28" t="s">
        <v>34</v>
      </c>
      <c r="F3" s="28"/>
      <c r="G3" s="28" t="s">
        <v>8</v>
      </c>
      <c r="H3" s="28"/>
    </row>
    <row r="4" spans="1:19" ht="20.25" customHeight="1" x14ac:dyDescent="0.15">
      <c r="B4" s="11" t="s">
        <v>2</v>
      </c>
      <c r="C4" s="24">
        <f>SUM(N15:N29)</f>
        <v>0</v>
      </c>
      <c r="D4" s="24"/>
      <c r="E4" s="24">
        <f>SUM(O15:O29)</f>
        <v>0</v>
      </c>
      <c r="F4" s="24"/>
      <c r="G4" s="24">
        <f>IF($Q$30=0,0,SUM(P15:P29))</f>
        <v>0</v>
      </c>
      <c r="H4" s="24"/>
    </row>
    <row r="5" spans="1:19" ht="20.25" customHeight="1" x14ac:dyDescent="0.15">
      <c r="B5" s="11" t="s">
        <v>3</v>
      </c>
      <c r="C5" s="24">
        <f>C12*IF($S$30&lt;=軽減判定!$E$2,18400*0.3,IF($S$30&lt;=軽減判定!$E$3,18400*0.5,IF($S$30&lt;=軽減判定!$E$4,18400*0.8,18400)))</f>
        <v>0</v>
      </c>
      <c r="D5" s="24"/>
      <c r="E5" s="24">
        <f>C12*IF($S$30&lt;=軽減判定!$E$2,6400*0.3,IF($S$30&lt;=軽減判定!$E$3,6400*0.5,IF($S$30&lt;=軽減判定!$E$4,6400*0.8,6400)))</f>
        <v>0</v>
      </c>
      <c r="F5" s="24"/>
      <c r="G5" s="24">
        <f>Q30*IF($Q$30=0,0,IF($S$30&lt;=軽減判定!$E$2,6800*0.3,IF($S$30&lt;=軽減判定!$E$3,6800*0.5,IF($S$30&lt;=軽減判定!$E$4,6800*0.8,6800))))</f>
        <v>0</v>
      </c>
      <c r="H5" s="24"/>
    </row>
    <row r="6" spans="1:19" ht="20.25" customHeight="1" x14ac:dyDescent="0.15">
      <c r="B6" s="11" t="s">
        <v>4</v>
      </c>
      <c r="C6" s="24">
        <f>IF(C12="",0,IF($S$30&lt;=軽減判定!$E$2,23700*0.3,IF($S$30&lt;=軽減判定!$E$3,23700*0.5,IF($S$30&lt;=軽減判定!$E$4,23700*0.8,23700))))</f>
        <v>0</v>
      </c>
      <c r="D6" s="24"/>
      <c r="E6" s="24">
        <f>IF(C12="",0,IF($S$30&lt;=軽減判定!$E$2,9600*0.3,IF($S$30&lt;=軽減判定!$E$3,9600*0.5,IF($S$30&lt;=軽減判定!$E$4,9600*0.8,9600))))</f>
        <v>0</v>
      </c>
      <c r="F6" s="24"/>
      <c r="G6" s="24">
        <f>IF($Q$30=0,0,IF($S$30&lt;=軽減判定!$E$2,8400*0.3,IF($S$30&lt;=軽減判定!$E$3,8400*0.5,IF($S$30&lt;=軽減判定!$E$4,8400*0.8,8400))))</f>
        <v>0</v>
      </c>
      <c r="H6" s="24"/>
    </row>
    <row r="7" spans="1:19" ht="20.25" customHeight="1" x14ac:dyDescent="0.15">
      <c r="B7" s="11" t="s">
        <v>5</v>
      </c>
      <c r="C7" s="24">
        <v>660000</v>
      </c>
      <c r="D7" s="24"/>
      <c r="E7" s="24">
        <v>260000</v>
      </c>
      <c r="F7" s="24"/>
      <c r="G7" s="24">
        <v>170000</v>
      </c>
      <c r="H7" s="24"/>
    </row>
    <row r="8" spans="1:19" ht="20.25" customHeight="1" thickBot="1" x14ac:dyDescent="0.2">
      <c r="B8" s="19" t="s">
        <v>6</v>
      </c>
      <c r="C8" s="27">
        <f>IF(SUM(C4:D6)&lt;=C7,ROUNDDOWN(SUM(C4:D6),-2),C7)</f>
        <v>0</v>
      </c>
      <c r="D8" s="27"/>
      <c r="E8" s="27">
        <f>IF(SUM(E4:F6)&lt;=E7,ROUNDDOWN(SUM(E4:F6),-2),E7)</f>
        <v>0</v>
      </c>
      <c r="F8" s="27"/>
      <c r="G8" s="27">
        <f>IF(OR(SUM(G4:H6)&lt;=G7,SUM(G4:H6)=0),ROUNDDOWN(SUM(G4:H6),-2),G7)</f>
        <v>0</v>
      </c>
      <c r="H8" s="27"/>
    </row>
    <row r="9" spans="1:19" ht="28.5" customHeight="1" thickBot="1" x14ac:dyDescent="0.2">
      <c r="B9" s="20" t="s">
        <v>52</v>
      </c>
      <c r="C9" s="25">
        <f>C8+E8+G8</f>
        <v>0</v>
      </c>
      <c r="D9" s="25"/>
      <c r="E9" s="25"/>
      <c r="F9" s="25"/>
      <c r="G9" s="25"/>
      <c r="H9" s="26"/>
    </row>
    <row r="10" spans="1:19" ht="10.5" customHeight="1" x14ac:dyDescent="0.15">
      <c r="C10" s="21" t="s">
        <v>53</v>
      </c>
      <c r="D10" s="21"/>
      <c r="E10" s="21"/>
      <c r="F10" s="21"/>
      <c r="G10" s="21"/>
      <c r="H10" s="21"/>
    </row>
    <row r="11" spans="1:19" ht="10.5" customHeight="1" thickBot="1" x14ac:dyDescent="0.2">
      <c r="C11" s="22"/>
      <c r="D11" s="22"/>
      <c r="E11" s="22"/>
      <c r="F11" s="22"/>
      <c r="G11" s="22"/>
      <c r="H11" s="22"/>
    </row>
    <row r="12" spans="1:19" ht="20.25" customHeight="1" thickBot="1" x14ac:dyDescent="0.2">
      <c r="B12" s="2" t="s">
        <v>0</v>
      </c>
      <c r="C12" s="9"/>
      <c r="D12" s="3" t="s">
        <v>1</v>
      </c>
      <c r="G12" s="23" t="s">
        <v>51</v>
      </c>
      <c r="H12" s="23"/>
      <c r="I12" s="23"/>
    </row>
    <row r="13" spans="1:19" x14ac:dyDescent="0.15">
      <c r="B13" s="15"/>
    </row>
    <row r="14" spans="1:19" ht="19.5" customHeight="1" x14ac:dyDescent="0.15">
      <c r="B14" s="4" t="s">
        <v>9</v>
      </c>
      <c r="C14" s="5" t="s">
        <v>24</v>
      </c>
      <c r="D14" s="5" t="s">
        <v>25</v>
      </c>
      <c r="E14" s="5" t="s">
        <v>26</v>
      </c>
      <c r="F14" s="5" t="s">
        <v>27</v>
      </c>
      <c r="G14" s="5" t="s">
        <v>28</v>
      </c>
      <c r="H14" s="5" t="s">
        <v>29</v>
      </c>
      <c r="I14" s="5" t="s">
        <v>30</v>
      </c>
      <c r="J14" s="15" t="s">
        <v>47</v>
      </c>
      <c r="K14" s="15" t="s">
        <v>48</v>
      </c>
      <c r="L14" s="16" t="s">
        <v>49</v>
      </c>
      <c r="M14" s="16" t="s">
        <v>50</v>
      </c>
      <c r="N14" s="15" t="s">
        <v>32</v>
      </c>
      <c r="O14" s="15" t="s">
        <v>33</v>
      </c>
      <c r="P14" s="15" t="s">
        <v>35</v>
      </c>
      <c r="Q14" s="15" t="s">
        <v>36</v>
      </c>
      <c r="R14" s="1" t="s">
        <v>46</v>
      </c>
      <c r="S14" s="1" t="s">
        <v>45</v>
      </c>
    </row>
    <row r="15" spans="1:19" ht="20.25" customHeight="1" x14ac:dyDescent="0.15">
      <c r="B15" s="6" t="s">
        <v>31</v>
      </c>
      <c r="C15" s="17"/>
      <c r="D15" s="17"/>
      <c r="E15" s="10"/>
      <c r="F15" s="7">
        <f>ROUNDDOWN(L15,-3)</f>
        <v>0</v>
      </c>
      <c r="G15" s="10"/>
      <c r="H15" s="7">
        <f>ROUNDDOWN(MAX(0,G15-(IF(D15="65歳～74歳まで",IF(G15&lt;=3300000,1100000,G15*0.25+275000),IF(G15&lt;=1300000,600000,G15*0.25+275000)))),-3)</f>
        <v>0</v>
      </c>
      <c r="I15" s="10"/>
      <c r="J15" s="8">
        <f>MAX(0,(E15-(IF(E15&lt;=1625000,550000,IF(E15&lt;=1800000,E15*0.4-100000,IF(E15&lt;=3600000,E15*0.3+80000,IF(E15&lt;=6600000,E15*0.2+440000,IF(E15&lt;=8500000,E15*0.1+1100000,1950000))))))))</f>
        <v>0</v>
      </c>
      <c r="K15" s="8">
        <f>MAX(0,G15-(IF(D15="65歳～74歳まで",IF(G15&lt;=3300000,1100000,G15*0.25+275000),IF(G15&lt;=1300000,600000,G15*0.25+275000))))</f>
        <v>0</v>
      </c>
      <c r="L15" s="8">
        <f>IF(K15&gt;99999,IF(J15&gt;99999,J15-100000,J15),J15)</f>
        <v>0</v>
      </c>
      <c r="M15" s="8">
        <f>IF(K15&gt;150000,K15-150000,K15-K15)</f>
        <v>0</v>
      </c>
      <c r="N15" s="8">
        <f>IF(C15="加入しない",0,MAX(0,((J15+K15+I15)-430000)*0.0795))</f>
        <v>0</v>
      </c>
      <c r="O15" s="8">
        <f>IF(C15="加入しない",0,MAX(0,((J15+K15+I15)-430000)*0.03))</f>
        <v>0</v>
      </c>
      <c r="P15" s="8">
        <f>IF(C15="加入しない",0,IF(D15="40歳～64歳まで",MAX(0,((J15+K15+I15)-430000)*0.0204),0))</f>
        <v>0</v>
      </c>
      <c r="Q15" s="1">
        <f>IF(C15="加入しない",0,IF(D15="40歳～64歳まで",1,0))</f>
        <v>0</v>
      </c>
      <c r="R15" s="14">
        <f>F15+IF(H15&lt;150000,H15-H15,H15-150000)</f>
        <v>0</v>
      </c>
      <c r="S15" s="14">
        <f>F15+H15+I15</f>
        <v>0</v>
      </c>
    </row>
    <row r="16" spans="1:19" ht="20.25" customHeight="1" x14ac:dyDescent="0.15">
      <c r="A16" s="1" t="b">
        <f>IF($C$15="加入する",ROW()-14&lt;=$C$12,ROW()-15&lt;=$C$12)</f>
        <v>0</v>
      </c>
      <c r="B16" s="6" t="s">
        <v>10</v>
      </c>
      <c r="C16" s="17"/>
      <c r="D16" s="17"/>
      <c r="E16" s="10"/>
      <c r="F16" s="7">
        <f t="shared" ref="F16:F29" si="0">ROUNDDOWN(L16,-3)</f>
        <v>0</v>
      </c>
      <c r="G16" s="10"/>
      <c r="H16" s="7">
        <f t="shared" ref="H16:H29" si="1">ROUNDDOWN(MAX(0,G16-(IF(D16="65歳～74歳まで",IF(G16&lt;=3300000,1100000,G16*0.25+275000),IF(G16&lt;=1300000,600000,G16*0.25+275000)))),-3)</f>
        <v>0</v>
      </c>
      <c r="I16" s="10"/>
      <c r="J16" s="8">
        <f t="shared" ref="J16:J29" si="2">MAX(0,(E16-(IF(E16&lt;=1625000,550000,IF(E16&lt;=1800000,E16*0.4-100000,IF(E16&lt;=3600000,E16*0.3+80000,IF(E16&lt;=6600000,E16*0.2+440000,IF(E16&lt;=8500000,E16*0.1+1100000,1950000))))))))</f>
        <v>0</v>
      </c>
      <c r="K16" s="8">
        <f t="shared" ref="K16:K29" si="3">MAX(0,G16-(IF(D16="65歳～74歳まで",IF(G16&lt;=3300000,1100000,G16*0.25+275000),IF(G16&lt;=1300000,600000,G16*0.25+275000))))</f>
        <v>0</v>
      </c>
      <c r="L16" s="8">
        <f t="shared" ref="L16:L29" si="4">IF(K16&gt;99999,IF(J16&gt;99999,J16-100000,J16),J16)</f>
        <v>0</v>
      </c>
      <c r="M16" s="8">
        <f t="shared" ref="M16:M28" si="5">IF(K16&gt;150000,K16-150000,K16-K16)</f>
        <v>0</v>
      </c>
      <c r="N16" s="8">
        <f t="shared" ref="N16:N29" si="6">IF(C16="加入しない",0,MAX(0,((F16+K16+I16)-430000)*0.0795))</f>
        <v>0</v>
      </c>
      <c r="O16" s="8">
        <f t="shared" ref="O16:O29" si="7">IF(C16="加入しない",0,MAX(0,((F16+K16+I16)-430000)*0.03))</f>
        <v>0</v>
      </c>
      <c r="P16" s="8">
        <f t="shared" ref="P16:P29" si="8">IF(C16="加入しない",0,IF(D16="40歳～64歳まで",MAX(0,((F16+K16+I16)-430000)*0.0204),0))</f>
        <v>0</v>
      </c>
      <c r="Q16" s="1">
        <f t="shared" ref="Q16:Q29" si="9">IF(C16="加入しない",0,IF(D16="40歳～64歳まで",1,0))</f>
        <v>0</v>
      </c>
      <c r="R16" s="14">
        <f t="shared" ref="R16:R29" si="10">F16+IF(H16&lt;150000,H16-H16,H16-150000)</f>
        <v>0</v>
      </c>
      <c r="S16" s="14">
        <f t="shared" ref="S16:S29" si="11">F16+H16+I16</f>
        <v>0</v>
      </c>
    </row>
    <row r="17" spans="1:19" ht="20.25" customHeight="1" x14ac:dyDescent="0.15">
      <c r="A17" s="1" t="b">
        <f t="shared" ref="A17:A29" si="12">IF($C$15="加入する",ROW()-14&lt;=$C$12,ROW()-15&lt;=$C$12)</f>
        <v>0</v>
      </c>
      <c r="B17" s="6" t="s">
        <v>11</v>
      </c>
      <c r="C17" s="17"/>
      <c r="D17" s="17"/>
      <c r="E17" s="10"/>
      <c r="F17" s="7">
        <f t="shared" si="0"/>
        <v>0</v>
      </c>
      <c r="G17" s="10"/>
      <c r="H17" s="7">
        <f t="shared" si="1"/>
        <v>0</v>
      </c>
      <c r="I17" s="10"/>
      <c r="J17" s="8">
        <f t="shared" si="2"/>
        <v>0</v>
      </c>
      <c r="K17" s="8">
        <f t="shared" si="3"/>
        <v>0</v>
      </c>
      <c r="L17" s="8">
        <f t="shared" si="4"/>
        <v>0</v>
      </c>
      <c r="M17" s="8">
        <f t="shared" si="5"/>
        <v>0</v>
      </c>
      <c r="N17" s="8">
        <f t="shared" si="6"/>
        <v>0</v>
      </c>
      <c r="O17" s="8">
        <f t="shared" si="7"/>
        <v>0</v>
      </c>
      <c r="P17" s="8">
        <f t="shared" si="8"/>
        <v>0</v>
      </c>
      <c r="Q17" s="1">
        <f t="shared" si="9"/>
        <v>0</v>
      </c>
      <c r="R17" s="14">
        <f t="shared" si="10"/>
        <v>0</v>
      </c>
      <c r="S17" s="14">
        <f t="shared" si="11"/>
        <v>0</v>
      </c>
    </row>
    <row r="18" spans="1:19" ht="20.25" customHeight="1" x14ac:dyDescent="0.15">
      <c r="A18" s="1" t="b">
        <f t="shared" si="12"/>
        <v>0</v>
      </c>
      <c r="B18" s="6" t="s">
        <v>12</v>
      </c>
      <c r="C18" s="17"/>
      <c r="D18" s="17"/>
      <c r="E18" s="10"/>
      <c r="F18" s="7">
        <f t="shared" si="0"/>
        <v>0</v>
      </c>
      <c r="G18" s="10"/>
      <c r="H18" s="7">
        <f t="shared" si="1"/>
        <v>0</v>
      </c>
      <c r="I18" s="10"/>
      <c r="J18" s="8">
        <f t="shared" si="2"/>
        <v>0</v>
      </c>
      <c r="K18" s="8">
        <f t="shared" si="3"/>
        <v>0</v>
      </c>
      <c r="L18" s="8">
        <f t="shared" si="4"/>
        <v>0</v>
      </c>
      <c r="M18" s="8">
        <f t="shared" si="5"/>
        <v>0</v>
      </c>
      <c r="N18" s="8">
        <f t="shared" si="6"/>
        <v>0</v>
      </c>
      <c r="O18" s="8">
        <f t="shared" si="7"/>
        <v>0</v>
      </c>
      <c r="P18" s="8">
        <f t="shared" si="8"/>
        <v>0</v>
      </c>
      <c r="Q18" s="1">
        <f t="shared" si="9"/>
        <v>0</v>
      </c>
      <c r="R18" s="14">
        <f t="shared" si="10"/>
        <v>0</v>
      </c>
      <c r="S18" s="14">
        <f t="shared" si="11"/>
        <v>0</v>
      </c>
    </row>
    <row r="19" spans="1:19" ht="20.25" customHeight="1" x14ac:dyDescent="0.15">
      <c r="A19" s="1" t="b">
        <f t="shared" si="12"/>
        <v>0</v>
      </c>
      <c r="B19" s="6" t="s">
        <v>13</v>
      </c>
      <c r="C19" s="17"/>
      <c r="D19" s="17"/>
      <c r="E19" s="10"/>
      <c r="F19" s="7">
        <f t="shared" si="0"/>
        <v>0</v>
      </c>
      <c r="G19" s="10"/>
      <c r="H19" s="7">
        <f t="shared" si="1"/>
        <v>0</v>
      </c>
      <c r="I19" s="10"/>
      <c r="J19" s="8">
        <f t="shared" si="2"/>
        <v>0</v>
      </c>
      <c r="K19" s="8">
        <f t="shared" si="3"/>
        <v>0</v>
      </c>
      <c r="L19" s="8">
        <f t="shared" si="4"/>
        <v>0</v>
      </c>
      <c r="M19" s="8">
        <f t="shared" si="5"/>
        <v>0</v>
      </c>
      <c r="N19" s="8">
        <f t="shared" si="6"/>
        <v>0</v>
      </c>
      <c r="O19" s="8">
        <f t="shared" si="7"/>
        <v>0</v>
      </c>
      <c r="P19" s="8">
        <f t="shared" si="8"/>
        <v>0</v>
      </c>
      <c r="Q19" s="1">
        <f t="shared" si="9"/>
        <v>0</v>
      </c>
      <c r="R19" s="14">
        <f t="shared" si="10"/>
        <v>0</v>
      </c>
      <c r="S19" s="14">
        <f t="shared" si="11"/>
        <v>0</v>
      </c>
    </row>
    <row r="20" spans="1:19" ht="20.25" customHeight="1" x14ac:dyDescent="0.15">
      <c r="A20" s="1" t="b">
        <f t="shared" si="12"/>
        <v>0</v>
      </c>
      <c r="B20" s="6" t="s">
        <v>14</v>
      </c>
      <c r="C20" s="17"/>
      <c r="D20" s="17"/>
      <c r="E20" s="10"/>
      <c r="F20" s="7">
        <f t="shared" si="0"/>
        <v>0</v>
      </c>
      <c r="G20" s="10"/>
      <c r="H20" s="7">
        <f t="shared" si="1"/>
        <v>0</v>
      </c>
      <c r="I20" s="10"/>
      <c r="J20" s="8">
        <f t="shared" si="2"/>
        <v>0</v>
      </c>
      <c r="K20" s="8">
        <f t="shared" si="3"/>
        <v>0</v>
      </c>
      <c r="L20" s="8">
        <f t="shared" si="4"/>
        <v>0</v>
      </c>
      <c r="M20" s="8">
        <f t="shared" si="5"/>
        <v>0</v>
      </c>
      <c r="N20" s="8">
        <f t="shared" si="6"/>
        <v>0</v>
      </c>
      <c r="O20" s="8">
        <f t="shared" si="7"/>
        <v>0</v>
      </c>
      <c r="P20" s="8">
        <f t="shared" si="8"/>
        <v>0</v>
      </c>
      <c r="Q20" s="1">
        <f t="shared" si="9"/>
        <v>0</v>
      </c>
      <c r="R20" s="14">
        <f t="shared" si="10"/>
        <v>0</v>
      </c>
      <c r="S20" s="14">
        <f t="shared" si="11"/>
        <v>0</v>
      </c>
    </row>
    <row r="21" spans="1:19" ht="20.25" customHeight="1" x14ac:dyDescent="0.15">
      <c r="A21" s="1" t="b">
        <f t="shared" si="12"/>
        <v>0</v>
      </c>
      <c r="B21" s="6" t="s">
        <v>15</v>
      </c>
      <c r="C21" s="17"/>
      <c r="D21" s="17"/>
      <c r="E21" s="10"/>
      <c r="F21" s="7">
        <f t="shared" si="0"/>
        <v>0</v>
      </c>
      <c r="G21" s="10"/>
      <c r="H21" s="7">
        <f t="shared" si="1"/>
        <v>0</v>
      </c>
      <c r="I21" s="10"/>
      <c r="J21" s="8">
        <f t="shared" si="2"/>
        <v>0</v>
      </c>
      <c r="K21" s="8">
        <f t="shared" si="3"/>
        <v>0</v>
      </c>
      <c r="L21" s="8">
        <f t="shared" si="4"/>
        <v>0</v>
      </c>
      <c r="M21" s="8">
        <f t="shared" si="5"/>
        <v>0</v>
      </c>
      <c r="N21" s="8">
        <f t="shared" si="6"/>
        <v>0</v>
      </c>
      <c r="O21" s="8">
        <f t="shared" si="7"/>
        <v>0</v>
      </c>
      <c r="P21" s="8">
        <f t="shared" si="8"/>
        <v>0</v>
      </c>
      <c r="Q21" s="1">
        <f t="shared" si="9"/>
        <v>0</v>
      </c>
      <c r="R21" s="14">
        <f t="shared" si="10"/>
        <v>0</v>
      </c>
      <c r="S21" s="14">
        <f t="shared" si="11"/>
        <v>0</v>
      </c>
    </row>
    <row r="22" spans="1:19" ht="20.25" customHeight="1" x14ac:dyDescent="0.15">
      <c r="A22" s="1" t="b">
        <f t="shared" si="12"/>
        <v>0</v>
      </c>
      <c r="B22" s="6" t="s">
        <v>16</v>
      </c>
      <c r="C22" s="17"/>
      <c r="D22" s="17"/>
      <c r="E22" s="10"/>
      <c r="F22" s="7">
        <f t="shared" si="0"/>
        <v>0</v>
      </c>
      <c r="G22" s="10"/>
      <c r="H22" s="7">
        <f t="shared" si="1"/>
        <v>0</v>
      </c>
      <c r="I22" s="10"/>
      <c r="J22" s="8">
        <f t="shared" si="2"/>
        <v>0</v>
      </c>
      <c r="K22" s="8">
        <f t="shared" si="3"/>
        <v>0</v>
      </c>
      <c r="L22" s="8">
        <f t="shared" si="4"/>
        <v>0</v>
      </c>
      <c r="M22" s="8">
        <f t="shared" si="5"/>
        <v>0</v>
      </c>
      <c r="N22" s="8">
        <f t="shared" si="6"/>
        <v>0</v>
      </c>
      <c r="O22" s="8">
        <f t="shared" si="7"/>
        <v>0</v>
      </c>
      <c r="P22" s="8">
        <f t="shared" si="8"/>
        <v>0</v>
      </c>
      <c r="Q22" s="1">
        <f t="shared" si="9"/>
        <v>0</v>
      </c>
      <c r="R22" s="14">
        <f t="shared" si="10"/>
        <v>0</v>
      </c>
      <c r="S22" s="14">
        <f t="shared" si="11"/>
        <v>0</v>
      </c>
    </row>
    <row r="23" spans="1:19" ht="20.25" customHeight="1" x14ac:dyDescent="0.15">
      <c r="A23" s="1" t="b">
        <f t="shared" si="12"/>
        <v>0</v>
      </c>
      <c r="B23" s="6" t="s">
        <v>17</v>
      </c>
      <c r="C23" s="17"/>
      <c r="D23" s="17"/>
      <c r="E23" s="10"/>
      <c r="F23" s="7">
        <f t="shared" si="0"/>
        <v>0</v>
      </c>
      <c r="G23" s="10"/>
      <c r="H23" s="7">
        <f t="shared" si="1"/>
        <v>0</v>
      </c>
      <c r="I23" s="10"/>
      <c r="J23" s="8">
        <f t="shared" si="2"/>
        <v>0</v>
      </c>
      <c r="K23" s="8">
        <f t="shared" si="3"/>
        <v>0</v>
      </c>
      <c r="L23" s="8">
        <f t="shared" si="4"/>
        <v>0</v>
      </c>
      <c r="M23" s="8">
        <f t="shared" si="5"/>
        <v>0</v>
      </c>
      <c r="N23" s="8">
        <f t="shared" si="6"/>
        <v>0</v>
      </c>
      <c r="O23" s="8">
        <f t="shared" si="7"/>
        <v>0</v>
      </c>
      <c r="P23" s="8">
        <f t="shared" si="8"/>
        <v>0</v>
      </c>
      <c r="Q23" s="1">
        <f t="shared" si="9"/>
        <v>0</v>
      </c>
      <c r="R23" s="14">
        <f t="shared" si="10"/>
        <v>0</v>
      </c>
      <c r="S23" s="14">
        <f t="shared" si="11"/>
        <v>0</v>
      </c>
    </row>
    <row r="24" spans="1:19" ht="20.25" customHeight="1" x14ac:dyDescent="0.15">
      <c r="A24" s="1" t="b">
        <f t="shared" si="12"/>
        <v>0</v>
      </c>
      <c r="B24" s="6" t="s">
        <v>18</v>
      </c>
      <c r="C24" s="17"/>
      <c r="D24" s="17"/>
      <c r="E24" s="10"/>
      <c r="F24" s="7">
        <f t="shared" si="0"/>
        <v>0</v>
      </c>
      <c r="G24" s="10"/>
      <c r="H24" s="7">
        <f t="shared" si="1"/>
        <v>0</v>
      </c>
      <c r="I24" s="10"/>
      <c r="J24" s="8">
        <f t="shared" si="2"/>
        <v>0</v>
      </c>
      <c r="K24" s="8">
        <f t="shared" si="3"/>
        <v>0</v>
      </c>
      <c r="L24" s="8">
        <f t="shared" si="4"/>
        <v>0</v>
      </c>
      <c r="M24" s="8">
        <f t="shared" si="5"/>
        <v>0</v>
      </c>
      <c r="N24" s="8">
        <f t="shared" si="6"/>
        <v>0</v>
      </c>
      <c r="O24" s="8">
        <f t="shared" si="7"/>
        <v>0</v>
      </c>
      <c r="P24" s="8">
        <f t="shared" si="8"/>
        <v>0</v>
      </c>
      <c r="Q24" s="1">
        <f t="shared" si="9"/>
        <v>0</v>
      </c>
      <c r="R24" s="14">
        <f t="shared" si="10"/>
        <v>0</v>
      </c>
      <c r="S24" s="14">
        <f t="shared" si="11"/>
        <v>0</v>
      </c>
    </row>
    <row r="25" spans="1:19" ht="20.25" customHeight="1" x14ac:dyDescent="0.15">
      <c r="A25" s="1" t="b">
        <f t="shared" si="12"/>
        <v>0</v>
      </c>
      <c r="B25" s="6" t="s">
        <v>19</v>
      </c>
      <c r="C25" s="17"/>
      <c r="D25" s="17"/>
      <c r="E25" s="10"/>
      <c r="F25" s="7">
        <f t="shared" si="0"/>
        <v>0</v>
      </c>
      <c r="G25" s="10"/>
      <c r="H25" s="7">
        <f t="shared" si="1"/>
        <v>0</v>
      </c>
      <c r="I25" s="10"/>
      <c r="J25" s="8">
        <f t="shared" si="2"/>
        <v>0</v>
      </c>
      <c r="K25" s="8">
        <f t="shared" si="3"/>
        <v>0</v>
      </c>
      <c r="L25" s="8">
        <f t="shared" si="4"/>
        <v>0</v>
      </c>
      <c r="M25" s="8">
        <f t="shared" si="5"/>
        <v>0</v>
      </c>
      <c r="N25" s="8">
        <f t="shared" si="6"/>
        <v>0</v>
      </c>
      <c r="O25" s="8">
        <f t="shared" si="7"/>
        <v>0</v>
      </c>
      <c r="P25" s="8">
        <f t="shared" si="8"/>
        <v>0</v>
      </c>
      <c r="Q25" s="1">
        <f t="shared" si="9"/>
        <v>0</v>
      </c>
      <c r="R25" s="14">
        <f t="shared" si="10"/>
        <v>0</v>
      </c>
      <c r="S25" s="14">
        <f t="shared" si="11"/>
        <v>0</v>
      </c>
    </row>
    <row r="26" spans="1:19" ht="20.25" customHeight="1" x14ac:dyDescent="0.15">
      <c r="A26" s="1" t="b">
        <f t="shared" si="12"/>
        <v>0</v>
      </c>
      <c r="B26" s="6" t="s">
        <v>20</v>
      </c>
      <c r="C26" s="17"/>
      <c r="D26" s="17"/>
      <c r="E26" s="10"/>
      <c r="F26" s="7">
        <f t="shared" si="0"/>
        <v>0</v>
      </c>
      <c r="G26" s="10"/>
      <c r="H26" s="7">
        <f t="shared" si="1"/>
        <v>0</v>
      </c>
      <c r="I26" s="10"/>
      <c r="J26" s="8">
        <f t="shared" si="2"/>
        <v>0</v>
      </c>
      <c r="K26" s="8">
        <f t="shared" si="3"/>
        <v>0</v>
      </c>
      <c r="L26" s="8">
        <f t="shared" si="4"/>
        <v>0</v>
      </c>
      <c r="M26" s="8">
        <f t="shared" si="5"/>
        <v>0</v>
      </c>
      <c r="N26" s="8">
        <f t="shared" si="6"/>
        <v>0</v>
      </c>
      <c r="O26" s="8">
        <f t="shared" si="7"/>
        <v>0</v>
      </c>
      <c r="P26" s="8">
        <f t="shared" si="8"/>
        <v>0</v>
      </c>
      <c r="Q26" s="1">
        <f t="shared" si="9"/>
        <v>0</v>
      </c>
      <c r="R26" s="14">
        <f t="shared" si="10"/>
        <v>0</v>
      </c>
      <c r="S26" s="14">
        <f t="shared" si="11"/>
        <v>0</v>
      </c>
    </row>
    <row r="27" spans="1:19" ht="20.25" customHeight="1" x14ac:dyDescent="0.15">
      <c r="A27" s="1" t="b">
        <f t="shared" si="12"/>
        <v>0</v>
      </c>
      <c r="B27" s="6" t="s">
        <v>21</v>
      </c>
      <c r="C27" s="17"/>
      <c r="D27" s="17"/>
      <c r="E27" s="10"/>
      <c r="F27" s="7">
        <f t="shared" si="0"/>
        <v>0</v>
      </c>
      <c r="G27" s="10"/>
      <c r="H27" s="7">
        <f t="shared" si="1"/>
        <v>0</v>
      </c>
      <c r="I27" s="10"/>
      <c r="J27" s="8">
        <f t="shared" si="2"/>
        <v>0</v>
      </c>
      <c r="K27" s="8">
        <f t="shared" si="3"/>
        <v>0</v>
      </c>
      <c r="L27" s="8">
        <f t="shared" si="4"/>
        <v>0</v>
      </c>
      <c r="M27" s="8">
        <f t="shared" si="5"/>
        <v>0</v>
      </c>
      <c r="N27" s="8">
        <f t="shared" si="6"/>
        <v>0</v>
      </c>
      <c r="O27" s="8">
        <f t="shared" si="7"/>
        <v>0</v>
      </c>
      <c r="P27" s="8">
        <f t="shared" si="8"/>
        <v>0</v>
      </c>
      <c r="Q27" s="1">
        <f t="shared" si="9"/>
        <v>0</v>
      </c>
      <c r="R27" s="14">
        <f t="shared" si="10"/>
        <v>0</v>
      </c>
      <c r="S27" s="14">
        <f t="shared" si="11"/>
        <v>0</v>
      </c>
    </row>
    <row r="28" spans="1:19" ht="20.25" customHeight="1" x14ac:dyDescent="0.15">
      <c r="A28" s="1" t="b">
        <f t="shared" si="12"/>
        <v>0</v>
      </c>
      <c r="B28" s="6" t="s">
        <v>22</v>
      </c>
      <c r="C28" s="17"/>
      <c r="D28" s="17"/>
      <c r="E28" s="10"/>
      <c r="F28" s="7">
        <f t="shared" si="0"/>
        <v>0</v>
      </c>
      <c r="G28" s="10"/>
      <c r="H28" s="7">
        <f t="shared" si="1"/>
        <v>0</v>
      </c>
      <c r="I28" s="10"/>
      <c r="J28" s="8">
        <f t="shared" si="2"/>
        <v>0</v>
      </c>
      <c r="K28" s="8">
        <f t="shared" si="3"/>
        <v>0</v>
      </c>
      <c r="L28" s="8">
        <f t="shared" si="4"/>
        <v>0</v>
      </c>
      <c r="M28" s="8">
        <f t="shared" si="5"/>
        <v>0</v>
      </c>
      <c r="N28" s="8">
        <f t="shared" si="6"/>
        <v>0</v>
      </c>
      <c r="O28" s="8">
        <f t="shared" si="7"/>
        <v>0</v>
      </c>
      <c r="P28" s="8">
        <f t="shared" si="8"/>
        <v>0</v>
      </c>
      <c r="Q28" s="1">
        <f t="shared" si="9"/>
        <v>0</v>
      </c>
      <c r="R28" s="14">
        <f t="shared" si="10"/>
        <v>0</v>
      </c>
      <c r="S28" s="14">
        <f t="shared" si="11"/>
        <v>0</v>
      </c>
    </row>
    <row r="29" spans="1:19" ht="20.25" customHeight="1" x14ac:dyDescent="0.15">
      <c r="A29" s="1" t="b">
        <f t="shared" si="12"/>
        <v>0</v>
      </c>
      <c r="B29" s="6" t="s">
        <v>23</v>
      </c>
      <c r="C29" s="17"/>
      <c r="D29" s="17"/>
      <c r="E29" s="10"/>
      <c r="F29" s="7">
        <f t="shared" si="0"/>
        <v>0</v>
      </c>
      <c r="G29" s="10"/>
      <c r="H29" s="7">
        <f t="shared" si="1"/>
        <v>0</v>
      </c>
      <c r="I29" s="10"/>
      <c r="J29" s="8">
        <f t="shared" si="2"/>
        <v>0</v>
      </c>
      <c r="K29" s="8">
        <f t="shared" si="3"/>
        <v>0</v>
      </c>
      <c r="L29" s="8">
        <f t="shared" si="4"/>
        <v>0</v>
      </c>
      <c r="M29" s="8">
        <f>IF(K29&gt;150000,K29-150000,K29-K29)</f>
        <v>0</v>
      </c>
      <c r="N29" s="8">
        <f t="shared" si="6"/>
        <v>0</v>
      </c>
      <c r="O29" s="8">
        <f t="shared" si="7"/>
        <v>0</v>
      </c>
      <c r="P29" s="8">
        <f t="shared" si="8"/>
        <v>0</v>
      </c>
      <c r="Q29" s="1">
        <f t="shared" si="9"/>
        <v>0</v>
      </c>
      <c r="R29" s="14">
        <f t="shared" si="10"/>
        <v>0</v>
      </c>
      <c r="S29" s="14">
        <f t="shared" si="11"/>
        <v>0</v>
      </c>
    </row>
    <row r="30" spans="1:19" x14ac:dyDescent="0.15">
      <c r="F30" s="8"/>
      <c r="J30" s="8"/>
      <c r="K30" s="8"/>
      <c r="L30" s="8"/>
      <c r="M30" s="8"/>
      <c r="Q30" s="1">
        <f>SUM(Q15:Q29)</f>
        <v>0</v>
      </c>
      <c r="S30" s="14">
        <f>SUM(S15:S29)</f>
        <v>0</v>
      </c>
    </row>
  </sheetData>
  <sheetProtection password="C416" sheet="1" objects="1" scenarios="1" selectLockedCells="1"/>
  <mergeCells count="21">
    <mergeCell ref="E3:F3"/>
    <mergeCell ref="G3:H3"/>
    <mergeCell ref="E4:F4"/>
    <mergeCell ref="C3:D3"/>
    <mergeCell ref="C4:D4"/>
    <mergeCell ref="G4:H4"/>
    <mergeCell ref="C10:H11"/>
    <mergeCell ref="G12:I12"/>
    <mergeCell ref="C5:D5"/>
    <mergeCell ref="C6:D6"/>
    <mergeCell ref="C7:D7"/>
    <mergeCell ref="C9:H9"/>
    <mergeCell ref="C8:D8"/>
    <mergeCell ref="E5:F5"/>
    <mergeCell ref="E6:F6"/>
    <mergeCell ref="E7:F7"/>
    <mergeCell ref="E8:F8"/>
    <mergeCell ref="G5:H5"/>
    <mergeCell ref="G6:H6"/>
    <mergeCell ref="G7:H7"/>
    <mergeCell ref="G8:H8"/>
  </mergeCells>
  <phoneticPr fontId="2"/>
  <conditionalFormatting sqref="B16:I29">
    <cfRule type="expression" dxfId="0" priority="1">
      <formula>$A16=FALSE</formula>
    </cfRule>
  </conditionalFormatting>
  <dataValidations count="2">
    <dataValidation type="list" allowBlank="1" showInputMessage="1" showErrorMessage="1" sqref="C15:C29">
      <formula1>"加入する,加入しない"</formula1>
    </dataValidation>
    <dataValidation type="list" allowBlank="1" showInputMessage="1" showErrorMessage="1" sqref="D15:D29">
      <formula1>"0歳～39歳まで,40歳～64歳まで,65歳～74歳まで"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3.5" x14ac:dyDescent="0.15"/>
  <cols>
    <col min="1" max="1" width="13.375" customWidth="1"/>
    <col min="2" max="2" width="12.125" customWidth="1"/>
    <col min="3" max="5" width="15.625" customWidth="1"/>
  </cols>
  <sheetData>
    <row r="1" spans="1:5" x14ac:dyDescent="0.15">
      <c r="A1" s="12" t="s">
        <v>37</v>
      </c>
      <c r="B1" s="12" t="s">
        <v>41</v>
      </c>
      <c r="C1" s="12" t="s">
        <v>42</v>
      </c>
      <c r="D1" s="12" t="s">
        <v>43</v>
      </c>
      <c r="E1" s="12" t="s">
        <v>44</v>
      </c>
    </row>
    <row r="2" spans="1:5" x14ac:dyDescent="0.15">
      <c r="A2" s="12" t="s">
        <v>38</v>
      </c>
      <c r="B2" s="13">
        <v>430000</v>
      </c>
      <c r="C2" s="13">
        <v>100000</v>
      </c>
      <c r="D2" s="13"/>
      <c r="E2" s="13">
        <f>B2+(C2*(COUNTIF(国保かんたん試算!R15:R29,"&gt;=1")))</f>
        <v>430000</v>
      </c>
    </row>
    <row r="3" spans="1:5" x14ac:dyDescent="0.15">
      <c r="A3" s="12" t="s">
        <v>39</v>
      </c>
      <c r="B3" s="13">
        <v>430000</v>
      </c>
      <c r="C3" s="13">
        <v>305000</v>
      </c>
      <c r="D3" s="13">
        <v>100000</v>
      </c>
      <c r="E3" s="13">
        <f>B3+((C3*国保かんたん試算!$C$12)+軽減判定!D3*(COUNTIF(国保かんたん試算!R15:R29,"&gt;=1")))</f>
        <v>430000</v>
      </c>
    </row>
    <row r="4" spans="1:5" x14ac:dyDescent="0.15">
      <c r="A4" s="12" t="s">
        <v>40</v>
      </c>
      <c r="B4" s="13">
        <v>430000</v>
      </c>
      <c r="C4" s="13">
        <v>560000</v>
      </c>
      <c r="D4" s="13">
        <v>100000</v>
      </c>
      <c r="E4" s="13">
        <f>B4+((C4*国保かんたん試算!$C$12)+軽減判定!D4*(COUNTIF(国保かんたん試算!R15:R29,"&gt;=1")))</f>
        <v>430000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国保かんたん試算</vt:lpstr>
      <vt:lpstr>軽減判定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　誠</dc:creator>
  <cp:lastModifiedBy>布施　誠</cp:lastModifiedBy>
  <dcterms:created xsi:type="dcterms:W3CDTF">2025-12-16T04:26:15Z</dcterms:created>
  <dcterms:modified xsi:type="dcterms:W3CDTF">2026-03-04T01:32:06Z</dcterms:modified>
</cp:coreProperties>
</file>